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l\Puerto Rico\Marbella cap assessment presentation\"/>
    </mc:Choice>
  </mc:AlternateContent>
  <xr:revisionPtr revIDLastSave="0" documentId="13_ncr:1_{B9B18496-3C91-48D9-8A10-A8687CC0D6CB}" xr6:coauthVersionLast="47" xr6:coauthVersionMax="47" xr10:uidLastSave="{00000000-0000-0000-0000-000000000000}"/>
  <bookViews>
    <workbookView xWindow="780" yWindow="780" windowWidth="14955" windowHeight="1389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33" i="1"/>
  <c r="B32" i="1"/>
  <c r="B50" i="1"/>
  <c r="B48" i="1"/>
  <c r="B47" i="1"/>
  <c r="B46" i="1"/>
  <c r="B45" i="1"/>
  <c r="B44" i="1"/>
  <c r="B40" i="1"/>
  <c r="B39" i="1"/>
  <c r="B38" i="1"/>
  <c r="B37" i="1"/>
  <c r="B36" i="1"/>
  <c r="B35" i="1"/>
  <c r="B34" i="1"/>
  <c r="B26" i="1"/>
  <c r="B20" i="1"/>
  <c r="B19" i="1"/>
  <c r="B21" i="1" s="1"/>
  <c r="B16" i="1"/>
  <c r="B15" i="1"/>
  <c r="B14" i="1"/>
  <c r="B13" i="1"/>
  <c r="B10" i="1"/>
  <c r="B9" i="1"/>
  <c r="B8" i="1"/>
  <c r="B49" i="1" l="1"/>
  <c r="B51" i="1" s="1"/>
  <c r="B41" i="1"/>
  <c r="B42" i="1" s="1"/>
  <c r="B11" i="1"/>
  <c r="B17" i="1"/>
  <c r="B27" i="1"/>
  <c r="B18" i="1" l="1"/>
  <c r="B52" i="1"/>
  <c r="B23" i="1"/>
  <c r="B28" i="1" s="1"/>
</calcChain>
</file>

<file path=xl/sharedStrings.xml><?xml version="1.0" encoding="utf-8"?>
<sst xmlns="http://schemas.openxmlformats.org/spreadsheetml/2006/main" count="52" uniqueCount="52">
  <si>
    <t>Total</t>
  </si>
  <si>
    <t>ASSETS</t>
  </si>
  <si>
    <t xml:space="preserve">   Current Assets</t>
  </si>
  <si>
    <t xml:space="preserve">            CIMA CORPORATE CD</t>
  </si>
  <si>
    <t xml:space="preserve">         Restricted Cash</t>
  </si>
  <si>
    <t xml:space="preserve">         Total Restricted Cash</t>
  </si>
  <si>
    <t xml:space="preserve">      Total Bank Accounts</t>
  </si>
  <si>
    <t xml:space="preserve">      Accounts Receivable</t>
  </si>
  <si>
    <t xml:space="preserve">      Total Accounts Receivable</t>
  </si>
  <si>
    <t xml:space="preserve">      Total Other Current Assets</t>
  </si>
  <si>
    <t xml:space="preserve">   Total Current Assets</t>
  </si>
  <si>
    <t xml:space="preserve">   Other Assets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</si>
  <si>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</si>
  <si>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</si>
  <si>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</si>
  <si>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</si>
  <si>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</si>
  <si>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Total Credit Cards</t>
  </si>
  <si>
    <t xml:space="preserve">            Deferred insurance proceeds</t>
  </si>
  <si>
    <t xml:space="preserve">      Total Current Liabilities</t>
  </si>
  <si>
    <t xml:space="preserve">   Total Liabilities</t>
  </si>
  <si>
    <t xml:space="preserve">   Equity</t>
  </si>
  <si>
    <t xml:space="preserve">      Total Restricted Net Asset</t>
  </si>
  <si>
    <t xml:space="preserve">      Net Income</t>
  </si>
  <si>
    <t xml:space="preserve">   Total Equity</t>
  </si>
  <si>
    <t>TOTAL LIABILITIES AND EQUITY</t>
  </si>
  <si>
    <t>THE MARBELLA CLUB HOMEOWNERS ASSOC.,Inc.</t>
  </si>
  <si>
    <t>Balance Sheet</t>
  </si>
  <si>
    <t>As of December 31, 2023</t>
  </si>
  <si>
    <t>Unaudited</t>
  </si>
  <si>
    <t xml:space="preserve">         Total Cash &amp; Cash Equivalent</t>
  </si>
  <si>
    <t xml:space="preserve">            Banco Popular - Operating </t>
  </si>
  <si>
    <t xml:space="preserve">            Petty Cash</t>
  </si>
  <si>
    <t xml:space="preserve">            Banco Popular - Reserve I</t>
  </si>
  <si>
    <t xml:space="preserve">            Banco Popular - Special Pojects Maintenance</t>
  </si>
  <si>
    <t xml:space="preserve">            Banco Popular - Reserve II</t>
  </si>
  <si>
    <t xml:space="preserve">            Banco Popular - Reserve III</t>
  </si>
  <si>
    <t xml:space="preserve">         Allowance for Doubtful Accounts</t>
  </si>
  <si>
    <t xml:space="preserve">      Prepaid Insurance</t>
  </si>
  <si>
    <t xml:space="preserve">      Deposits</t>
  </si>
  <si>
    <t xml:space="preserve">            Accounts Payable</t>
  </si>
  <si>
    <t xml:space="preserve">            7% Professional Services</t>
  </si>
  <si>
    <t xml:space="preserve">            Accrued Expenses</t>
  </si>
  <si>
    <t xml:space="preserve">            Federal Unemployment Payable</t>
  </si>
  <si>
    <t xml:space="preserve">            PR Unemployment Payable</t>
  </si>
  <si>
    <t xml:space="preserve">            Insurance Payable-Residents</t>
  </si>
  <si>
    <t xml:space="preserve">            Construction Bond Deposit</t>
  </si>
  <si>
    <t xml:space="preserve">      Unrestricted Net Assets</t>
  </si>
  <si>
    <t xml:space="preserve">         Restricted Net Asset- I</t>
  </si>
  <si>
    <t xml:space="preserve">         Restricted Net Asset - II</t>
  </si>
  <si>
    <t xml:space="preserve">         Restricted Net Asset - III</t>
  </si>
  <si>
    <t xml:space="preserve">         Huracan Maria - Deferred insurance proceeds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</si>
</sst>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3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6"/>
  <sheetViews>
    <sheetView tabSelected="1" workbookViewId="0">
      <selection activeCell="A5" sqref="A5"/>
    </sheetView>
  </sheetViews>
  <sheetFormatPr defaultRowHeight="15" x14ac:dyDescent="0.25"/>
  <cols>
    <col min="1" max="1" width="52.42578125" customWidth="1"/>
    <col min="2" max="2" width="35.28515625" customWidth="1"/>
  </cols>
  <sheetData>
    <row r="1" spans="1:2" ht="18" x14ac:dyDescent="0.25">
      <c r="A1" s="10" t="s">
        <v>26</v>
      </c>
      <c r="B1" s="9"/>
    </row>
    <row r="2" spans="1:2" ht="18" x14ac:dyDescent="0.25">
      <c r="A2" s="10" t="s">
        <v>27</v>
      </c>
      <c r="B2" s="9"/>
    </row>
    <row r="3" spans="1:2" x14ac:dyDescent="0.25">
      <c r="A3" s="11" t="s">
        <v>28</v>
      </c>
      <c r="B3" s="9"/>
    </row>
    <row r="4" spans="1:2" x14ac:dyDescent="0.25">
      <c r="A4" s="11" t="s">
        <v>29</v>
      </c>
      <c r="B4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31</v>
      </c>
      <c r="B8" s="5">
        <f>126582.02</f>
        <v>126582.02</v>
      </c>
    </row>
    <row r="9" spans="1:2" x14ac:dyDescent="0.25">
      <c r="A9" s="3" t="s">
        <v>32</v>
      </c>
      <c r="B9" s="5">
        <f>2000</f>
        <v>2000</v>
      </c>
    </row>
    <row r="10" spans="1:2" x14ac:dyDescent="0.25">
      <c r="A10" s="3" t="s">
        <v>3</v>
      </c>
      <c r="B10" s="5">
        <f>5000</f>
        <v>5000</v>
      </c>
    </row>
    <row r="11" spans="1:2" x14ac:dyDescent="0.25">
      <c r="A11" s="3" t="s">
        <v>30</v>
      </c>
      <c r="B11" s="6">
        <f>SUM(B8:B10)</f>
        <v>133582.02000000002</v>
      </c>
    </row>
    <row r="12" spans="1:2" x14ac:dyDescent="0.25">
      <c r="A12" s="3" t="s">
        <v>4</v>
      </c>
      <c r="B12" s="4"/>
    </row>
    <row r="13" spans="1:2" x14ac:dyDescent="0.25">
      <c r="A13" s="3" t="s">
        <v>34</v>
      </c>
      <c r="B13" s="5">
        <f>199448.13</f>
        <v>199448.13</v>
      </c>
    </row>
    <row r="14" spans="1:2" x14ac:dyDescent="0.25">
      <c r="A14" s="3" t="s">
        <v>33</v>
      </c>
      <c r="B14" s="5">
        <f>194584.25</f>
        <v>194584.25</v>
      </c>
    </row>
    <row r="15" spans="1:2" x14ac:dyDescent="0.25">
      <c r="A15" s="3" t="s">
        <v>35</v>
      </c>
      <c r="B15" s="5">
        <f>208278.14</f>
        <v>208278.14</v>
      </c>
    </row>
    <row r="16" spans="1:2" x14ac:dyDescent="0.25">
      <c r="A16" s="3" t="s">
        <v>36</v>
      </c>
      <c r="B16" s="5">
        <f>102290.74</f>
        <v>102290.74</v>
      </c>
    </row>
    <row r="17" spans="1:2" x14ac:dyDescent="0.25">
      <c r="A17" s="3" t="s">
        <v>5</v>
      </c>
      <c r="B17" s="6">
        <f>((((B12)+(B13))+(B14))+(B15))+(B16)</f>
        <v>704601.26</v>
      </c>
    </row>
    <row r="18" spans="1:2" x14ac:dyDescent="0.25">
      <c r="A18" s="3" t="s">
        <v>6</v>
      </c>
      <c r="B18" s="6">
        <f>B11+B17</f>
        <v>838183.28</v>
      </c>
    </row>
    <row r="19" spans="1:2" x14ac:dyDescent="0.25">
      <c r="A19" s="3" t="s">
        <v>7</v>
      </c>
      <c r="B19" s="5">
        <f>258150.95</f>
        <v>258150.95</v>
      </c>
    </row>
    <row r="20" spans="1:2" x14ac:dyDescent="0.25">
      <c r="A20" s="3" t="s">
        <v>37</v>
      </c>
      <c r="B20" s="5">
        <f>-234952.16</f>
        <v>-234952.16</v>
      </c>
    </row>
    <row r="21" spans="1:2" x14ac:dyDescent="0.25">
      <c r="A21" s="3" t="s">
        <v>8</v>
      </c>
      <c r="B21" s="6">
        <f>((B19))+(B20)</f>
        <v>23198.790000000008</v>
      </c>
    </row>
    <row r="22" spans="1:2" x14ac:dyDescent="0.25">
      <c r="A22" s="3" t="s">
        <v>9</v>
      </c>
      <c r="B22" s="6">
        <v>0</v>
      </c>
    </row>
    <row r="23" spans="1:2" x14ac:dyDescent="0.25">
      <c r="A23" s="3" t="s">
        <v>10</v>
      </c>
      <c r="B23" s="6">
        <f>((B18)+(B21))+(B22)</f>
        <v>861382.07000000007</v>
      </c>
    </row>
    <row r="24" spans="1:2" x14ac:dyDescent="0.25">
      <c r="A24" s="3" t="s">
        <v>11</v>
      </c>
      <c r="B24" s="4"/>
    </row>
    <row r="25" spans="1:2" x14ac:dyDescent="0.25">
      <c r="A25" s="3" t="s">
        <v>38</v>
      </c>
      <c r="B25" s="12">
        <f>1119.1-0.82</f>
        <v>1118.28</v>
      </c>
    </row>
    <row r="26" spans="1:2" x14ac:dyDescent="0.25">
      <c r="A26" s="3" t="s">
        <v>39</v>
      </c>
      <c r="B26" s="5">
        <f>600</f>
        <v>600</v>
      </c>
    </row>
    <row r="27" spans="1:2" x14ac:dyDescent="0.25">
      <c r="A27" s="3" t="s">
        <v>12</v>
      </c>
      <c r="B27" s="6">
        <f>(B25)+(B26)</f>
        <v>1718.28</v>
      </c>
    </row>
    <row r="28" spans="1:2" x14ac:dyDescent="0.25">
      <c r="A28" s="3" t="s">
        <v>13</v>
      </c>
      <c r="B28" s="7">
        <f>(B23)+(B27)</f>
        <v>863100.35000000009</v>
      </c>
    </row>
    <row r="29" spans="1:2" x14ac:dyDescent="0.25">
      <c r="A29" s="3" t="s">
        <v>14</v>
      </c>
      <c r="B29" s="4"/>
    </row>
    <row r="30" spans="1:2" x14ac:dyDescent="0.25">
      <c r="A30" s="3" t="s">
        <v>15</v>
      </c>
      <c r="B30" s="4"/>
    </row>
    <row r="31" spans="1:2" x14ac:dyDescent="0.25">
      <c r="A31" s="3" t="s">
        <v>16</v>
      </c>
      <c r="B31" s="4"/>
    </row>
    <row r="32" spans="1:2" x14ac:dyDescent="0.25">
      <c r="A32" s="3" t="s">
        <v>40</v>
      </c>
      <c r="B32" s="5">
        <f>3993.09</f>
        <v>3993.09</v>
      </c>
    </row>
    <row r="33" spans="1:2" x14ac:dyDescent="0.25">
      <c r="A33" s="3" t="s">
        <v>17</v>
      </c>
      <c r="B33" s="5">
        <f>-115.83</f>
        <v>-115.83</v>
      </c>
    </row>
    <row r="34" spans="1:2" x14ac:dyDescent="0.25">
      <c r="A34" s="3" t="s">
        <v>41</v>
      </c>
      <c r="B34" s="5">
        <f>3893.29</f>
        <v>3893.29</v>
      </c>
    </row>
    <row r="35" spans="1:2" x14ac:dyDescent="0.25">
      <c r="A35" s="3" t="s">
        <v>42</v>
      </c>
      <c r="B35" s="5">
        <f>78233.75</f>
        <v>78233.75</v>
      </c>
    </row>
    <row r="36" spans="1:2" x14ac:dyDescent="0.25">
      <c r="A36" s="3" t="s">
        <v>43</v>
      </c>
      <c r="B36" s="5">
        <f>-31.88</f>
        <v>-31.88</v>
      </c>
    </row>
    <row r="37" spans="1:2" x14ac:dyDescent="0.25">
      <c r="A37" s="3" t="s">
        <v>44</v>
      </c>
      <c r="B37" s="5">
        <f>-200.88</f>
        <v>-200.88</v>
      </c>
    </row>
    <row r="38" spans="1:2" x14ac:dyDescent="0.25">
      <c r="A38" s="3" t="s">
        <v>45</v>
      </c>
      <c r="B38" s="5">
        <f>121229</f>
        <v>121229</v>
      </c>
    </row>
    <row r="39" spans="1:2" x14ac:dyDescent="0.25">
      <c r="A39" s="3" t="s">
        <v>46</v>
      </c>
      <c r="B39" s="5">
        <f>500</f>
        <v>500</v>
      </c>
    </row>
    <row r="40" spans="1:2" x14ac:dyDescent="0.25">
      <c r="A40" s="3" t="s">
        <v>18</v>
      </c>
      <c r="B40" s="5">
        <f>183287</f>
        <v>183287</v>
      </c>
    </row>
    <row r="41" spans="1:2" x14ac:dyDescent="0.25">
      <c r="A41" s="3" t="s">
        <v>19</v>
      </c>
      <c r="B41" s="6">
        <f>SUM(B31:B40)</f>
        <v>390787.54</v>
      </c>
    </row>
    <row r="42" spans="1:2" x14ac:dyDescent="0.25">
      <c r="A42" s="3" t="s">
        <v>20</v>
      </c>
      <c r="B42" s="6">
        <f>B41</f>
        <v>390787.54</v>
      </c>
    </row>
    <row r="43" spans="1:2" x14ac:dyDescent="0.25">
      <c r="A43" s="3" t="s">
        <v>21</v>
      </c>
      <c r="B43" s="4"/>
    </row>
    <row r="44" spans="1:2" x14ac:dyDescent="0.25">
      <c r="A44" s="3" t="s">
        <v>47</v>
      </c>
      <c r="B44" s="5">
        <f>1071685.49</f>
        <v>1071685.49</v>
      </c>
    </row>
    <row r="45" spans="1:2" x14ac:dyDescent="0.25">
      <c r="A45" s="3" t="s">
        <v>48</v>
      </c>
      <c r="B45" s="5">
        <f>187680.77</f>
        <v>187680.77</v>
      </c>
    </row>
    <row r="46" spans="1:2" x14ac:dyDescent="0.25">
      <c r="A46" s="3" t="s">
        <v>49</v>
      </c>
      <c r="B46" s="5">
        <f>205997.69</f>
        <v>205997.69</v>
      </c>
    </row>
    <row r="47" spans="1:2" x14ac:dyDescent="0.25">
      <c r="A47" s="3" t="s">
        <v>50</v>
      </c>
      <c r="B47" s="5">
        <f>103260.38</f>
        <v>103260.38</v>
      </c>
    </row>
    <row r="48" spans="1:2" x14ac:dyDescent="0.25">
      <c r="A48" s="3" t="s">
        <v>51</v>
      </c>
      <c r="B48" s="5">
        <f>-1105136.35</f>
        <v>-1105136.3500000001</v>
      </c>
    </row>
    <row r="49" spans="1:2" x14ac:dyDescent="0.25">
      <c r="A49" s="3" t="s">
        <v>22</v>
      </c>
      <c r="B49" s="6">
        <f>((((B45))+(B46))+(B47))+(B48)</f>
        <v>-608197.51000000013</v>
      </c>
    </row>
    <row r="50" spans="1:2" x14ac:dyDescent="0.25">
      <c r="A50" s="3" t="s">
        <v>23</v>
      </c>
      <c r="B50" s="5">
        <f>8824.83</f>
        <v>8824.83</v>
      </c>
    </row>
    <row r="51" spans="1:2" x14ac:dyDescent="0.25">
      <c r="A51" s="3" t="s">
        <v>24</v>
      </c>
      <c r="B51" s="6">
        <f>((((B44))+(B49))+(B50))</f>
        <v>472312.80999999988</v>
      </c>
    </row>
    <row r="52" spans="1:2" x14ac:dyDescent="0.25">
      <c r="A52" s="3" t="s">
        <v>25</v>
      </c>
      <c r="B52" s="7">
        <f>(B42)+(B51)</f>
        <v>863100.34999999986</v>
      </c>
    </row>
    <row r="53" spans="1:2" x14ac:dyDescent="0.25">
      <c r="A53" s="3"/>
      <c r="B53" s="4"/>
    </row>
    <row r="56" spans="1:2" x14ac:dyDescent="0.25">
      <c r="A56" s="8"/>
      <c r="B56" s="9"/>
    </row>
  </sheetData>
  <mergeCells count="5">
    <mergeCell ref="A56:B56"/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Wrean</cp:lastModifiedBy>
  <dcterms:created xsi:type="dcterms:W3CDTF">2024-02-09T04:48:55Z</dcterms:created>
  <dcterms:modified xsi:type="dcterms:W3CDTF">2024-02-09T05:12:49Z</dcterms:modified>
</cp:coreProperties>
</file>